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Education and Labor Cabinet\Department of Education\EKSAFE Fund &amp; WKSAFE Fund Reports\FY 2024\"/>
    </mc:Choice>
  </mc:AlternateContent>
  <xr:revisionPtr revIDLastSave="0" documentId="8_{59CEF3A6-98D2-47E4-BFEA-231AAC9A724C}" xr6:coauthVersionLast="47" xr6:coauthVersionMax="47" xr10:uidLastSave="{00000000-0000-0000-0000-000000000000}"/>
  <bookViews>
    <workbookView xWindow="-12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S12" i="1" s="1"/>
  <c r="O8" i="1"/>
  <c r="O6" i="1"/>
  <c r="O2" i="1"/>
  <c r="L8" i="1"/>
  <c r="L12" i="1" s="1"/>
  <c r="I8" i="1"/>
  <c r="I12" i="1" s="1"/>
  <c r="G2" i="1"/>
  <c r="E9" i="1"/>
  <c r="E6" i="1"/>
  <c r="E2" i="1"/>
  <c r="Z11" i="1"/>
  <c r="V11" i="1"/>
  <c r="Q11" i="1"/>
  <c r="Q9" i="1"/>
  <c r="E8" i="1"/>
  <c r="C2" i="1"/>
  <c r="P12" i="1"/>
  <c r="M12" i="1"/>
  <c r="Z6" i="1"/>
  <c r="X3" i="1"/>
  <c r="X12" i="1" s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X6" i="1"/>
  <c r="Q2" i="1"/>
  <c r="Q8" i="1"/>
  <c r="C12" i="1" l="1"/>
  <c r="V2" i="1"/>
  <c r="S10" i="1"/>
  <c r="V10" i="1" s="1"/>
  <c r="L7" i="1"/>
  <c r="I7" i="1"/>
  <c r="V7" i="1"/>
  <c r="V4" i="1"/>
  <c r="V8" i="1"/>
  <c r="V9" i="1"/>
  <c r="L6" i="1"/>
  <c r="Q6" i="1" s="1"/>
  <c r="Q12" i="1" s="1"/>
  <c r="S6" i="1"/>
  <c r="V6" i="1" s="1"/>
  <c r="V12" i="1" l="1"/>
  <c r="Q7" i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  </r>
      </text>
    </comment>
    <comment ref="B3" authorId="1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  </r>
      </text>
    </comment>
    <comment ref="B6" authorId="2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  </r>
      </text>
    </comment>
    <comment ref="B8" authorId="3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  </r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<sst xmlns="http://schemas.openxmlformats.org/spreadsheetml/2006/main" count="51" uniqueCount="38">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</sst>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1" sqref="A21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</f>
        <v>6653919</v>
      </c>
      <c r="Y3" s="23"/>
      <c r="Z3" s="9">
        <f t="shared" ref="Z3:Z11" si="2">W3-X3-Y3</f>
        <v>200100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</f>
        <v>83323.61</v>
      </c>
      <c r="F6" s="18">
        <v>922.11</v>
      </c>
      <c r="G6" s="15"/>
      <c r="H6" s="18"/>
      <c r="I6" s="2"/>
      <c r="J6" s="26">
        <v>8150.01</v>
      </c>
      <c r="K6" s="1">
        <v>45183</v>
      </c>
      <c r="L6" s="2">
        <f>2250+4858.6</f>
        <v>7108.6</v>
      </c>
      <c r="M6" s="26"/>
      <c r="N6" s="1"/>
      <c r="O6" s="2">
        <f>102692.55+23259.81</f>
        <v>125952.36</v>
      </c>
      <c r="P6" s="21">
        <v>14818.77</v>
      </c>
      <c r="Q6" s="6">
        <f t="shared" si="1"/>
        <v>955452.85999999975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</f>
        <v>1840000</v>
      </c>
      <c r="Y6" s="23"/>
      <c r="Z6" s="9">
        <f>W6-X6-Y6</f>
        <v>610000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</f>
        <v>209650.84</v>
      </c>
      <c r="J8" s="27"/>
      <c r="K8" s="31"/>
      <c r="L8" s="11">
        <f>13174.4+161854.64</f>
        <v>175029.04</v>
      </c>
      <c r="M8" s="27"/>
      <c r="N8" s="31"/>
      <c r="O8" s="11">
        <f>1656440.02+317340.76</f>
        <v>1973780.78</v>
      </c>
      <c r="P8" s="22"/>
      <c r="Q8" s="6">
        <f t="shared" si="1"/>
        <v>4107957.1399999997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27576.66+14831.6</f>
        <v>42408.26</v>
      </c>
      <c r="F9" s="18"/>
      <c r="G9" s="15"/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-1.8189894035458565E-12</v>
      </c>
      <c r="R9" s="7">
        <v>19113.07</v>
      </c>
      <c r="S9" s="2"/>
      <c r="T9" s="22"/>
      <c r="U9" s="30"/>
      <c r="V9" s="6">
        <f t="shared" si="3"/>
        <v>19113.07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</f>
        <v>261043</v>
      </c>
      <c r="T10" s="26"/>
      <c r="U10" s="29"/>
      <c r="V10" s="6">
        <f t="shared" si="3"/>
        <v>332605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v>24414.76</v>
      </c>
      <c r="J11" s="26">
        <v>68298.77</v>
      </c>
      <c r="K11" s="1">
        <v>45190</v>
      </c>
      <c r="L11" s="2"/>
      <c r="M11" s="26"/>
      <c r="N11" s="1"/>
      <c r="O11" s="2"/>
      <c r="P11" s="26"/>
      <c r="Q11" s="6">
        <f t="shared" si="1"/>
        <v>1181586.47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2111689.59</v>
      </c>
      <c r="F12" s="51">
        <f>SUM(F2:F11)</f>
        <v>922.11</v>
      </c>
      <c r="G12" s="50">
        <f t="shared" ref="G12:J12" si="4">SUM(G2:G11)</f>
        <v>1191934.2</v>
      </c>
      <c r="H12" s="51">
        <f t="shared" si="4"/>
        <v>0</v>
      </c>
      <c r="I12" s="50">
        <f t="shared" si="4"/>
        <v>921209.94</v>
      </c>
      <c r="J12" s="51">
        <f t="shared" si="4"/>
        <v>76448.78</v>
      </c>
      <c r="K12" s="50"/>
      <c r="L12" s="50">
        <f>SUM(L2:L11)</f>
        <v>223385.33000000002</v>
      </c>
      <c r="M12" s="51">
        <f>SUM(M2:M11)</f>
        <v>0</v>
      </c>
      <c r="N12" s="50"/>
      <c r="O12" s="50">
        <f>SUM(O2:O11)</f>
        <v>4951546.3499999996</v>
      </c>
      <c r="P12" s="51">
        <f t="shared" ref="P12" si="5">SUM(P2:P11)</f>
        <v>14818.77</v>
      </c>
      <c r="Q12" s="50">
        <f>SUM(Q2:Q11)</f>
        <v>6822159.2599999988</v>
      </c>
      <c r="R12" s="50">
        <f>SUM(R2:R11)</f>
        <v>2238674.67</v>
      </c>
      <c r="S12" s="50">
        <f t="shared" ref="S12:T12" si="6">SUM(S2:S11)</f>
        <v>1295006.8900000001</v>
      </c>
      <c r="T12" s="51">
        <f t="shared" si="6"/>
        <v>0</v>
      </c>
      <c r="U12" s="50"/>
      <c r="V12" s="46">
        <f>SUM(V2:V11)</f>
        <v>943667.7799999998</v>
      </c>
      <c r="W12" s="53">
        <f t="shared" ref="W12:Z12" si="7">SUM(W2:W11)</f>
        <v>11447211</v>
      </c>
      <c r="X12" s="50">
        <f t="shared" si="7"/>
        <v>10637111</v>
      </c>
      <c r="Y12" s="51">
        <f t="shared" si="7"/>
        <v>0</v>
      </c>
      <c r="Z12" s="46">
        <f t="shared" si="7"/>
        <v>810100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2023-10-10T17:03:17Z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